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filterPrivacy="1"/>
  <xr:revisionPtr revIDLastSave="0" documentId="13_ncr:1_{10880CCA-757B-4D6B-92C5-837B423F57ED}" xr6:coauthVersionLast="34" xr6:coauthVersionMax="34" xr10:uidLastSave="{00000000-0000-0000-0000-000000000000}"/>
  <bookViews>
    <workbookView xWindow="0" yWindow="0" windowWidth="22263" windowHeight="12649" xr2:uid="{00000000-000D-0000-FFFF-FFFF00000000}"/>
  </bookViews>
  <sheets>
    <sheet name="Fuel Cost Calculator" sheetId="2" r:id="rId1"/>
    <sheet name="IFTA Example" sheetId="1" r:id="rId2"/>
  </sheets>
  <definedNames>
    <definedName name="GALLONS">'IFTA Example'!#REF!</definedName>
    <definedName name="ILL_GAL">'IFTA Example'!$D$14</definedName>
    <definedName name="ILL_MI">'IFTA Example'!$D$13</definedName>
    <definedName name="ILL_PUMP">'IFTA Example'!$D$9</definedName>
    <definedName name="ILL_TAX">'IFTA Example'!$D$11</definedName>
    <definedName name="ILL_TAX_PCTG">'IFTA Example'!$D$10</definedName>
    <definedName name="illinois_miles">'IFTA Example'!#REF!</definedName>
    <definedName name="missouri_mile">'IFTA Example'!#REF!</definedName>
    <definedName name="missouri_miles">'IFTA Example'!#REF!</definedName>
    <definedName name="MO_GAL">'IFTA Example'!$C$14</definedName>
    <definedName name="MO_MI">'IFTA Example'!$C$13</definedName>
    <definedName name="MO_PCTG">'IFTA Example'!$C$10</definedName>
    <definedName name="MO_PUMP">'IFTA Example'!$C$9</definedName>
    <definedName name="MO_TAX">'IFTA Example'!$C$11</definedName>
    <definedName name="MPG">'IFTA Example'!$G$2</definedName>
    <definedName name="TOTAL_MILES">'IFTA Example'!#REF!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2" l="1"/>
  <c r="H15" i="2"/>
  <c r="H16" i="2"/>
  <c r="H17" i="2"/>
  <c r="H18" i="2"/>
  <c r="H19" i="2"/>
  <c r="F15" i="2" l="1"/>
  <c r="F16" i="2"/>
  <c r="F17" i="2"/>
  <c r="F18" i="2"/>
  <c r="F19" i="2"/>
  <c r="H13" i="2"/>
  <c r="K13" i="2"/>
  <c r="J15" i="2"/>
  <c r="J16" i="2"/>
  <c r="J17" i="2"/>
  <c r="J18" i="2"/>
  <c r="J19" i="2"/>
  <c r="K15" i="2"/>
  <c r="K16" i="2"/>
  <c r="K17" i="2"/>
  <c r="K18" i="2"/>
  <c r="K19" i="2"/>
  <c r="I20" i="2"/>
  <c r="G20" i="2"/>
  <c r="J13" i="2"/>
  <c r="F13" i="2"/>
  <c r="K14" i="2"/>
  <c r="J14" i="2"/>
  <c r="L19" i="2" l="1"/>
  <c r="L16" i="2"/>
  <c r="L18" i="2"/>
  <c r="L13" i="2"/>
  <c r="H20" i="2"/>
  <c r="L15" i="2"/>
  <c r="L14" i="2"/>
  <c r="L17" i="2"/>
  <c r="J20" i="2"/>
  <c r="K20" i="2"/>
  <c r="F14" i="2"/>
  <c r="D14" i="1"/>
  <c r="H9" i="1" s="1"/>
  <c r="C14" i="1"/>
  <c r="G6" i="1" l="1"/>
  <c r="D3" i="1"/>
  <c r="L20" i="2"/>
  <c r="M20" i="2" s="1"/>
  <c r="G7" i="1"/>
  <c r="G8" i="1" s="1"/>
  <c r="G9" i="1"/>
  <c r="H6" i="1"/>
  <c r="C3" i="1"/>
  <c r="H10" i="1"/>
  <c r="H5" i="1"/>
  <c r="G5" i="1"/>
  <c r="C10" i="1"/>
  <c r="D10" i="1"/>
  <c r="C12" i="1" l="1"/>
  <c r="D12" i="1"/>
  <c r="H8" i="1" l="1"/>
  <c r="G11" i="1"/>
  <c r="H11" i="1" l="1"/>
  <c r="G12" i="1"/>
  <c r="H12" i="1" l="1"/>
  <c r="D4" i="1" s="1"/>
  <c r="D5" i="1" s="1"/>
  <c r="C4" i="1"/>
  <c r="C5" i="1" s="1"/>
  <c r="D6" i="1" l="1"/>
</calcChain>
</file>

<file path=xl/sharedStrings.xml><?xml version="1.0" encoding="utf-8"?>
<sst xmlns="http://schemas.openxmlformats.org/spreadsheetml/2006/main" count="57" uniqueCount="46">
  <si>
    <t>Missouri</t>
  </si>
  <si>
    <t>Tax</t>
  </si>
  <si>
    <t>MPG</t>
  </si>
  <si>
    <t>Pump price</t>
  </si>
  <si>
    <t>Gallons</t>
  </si>
  <si>
    <t xml:space="preserve"> </t>
  </si>
  <si>
    <t>Pump Price</t>
  </si>
  <si>
    <t>Missouri tax paid</t>
  </si>
  <si>
    <t>Missouri tax due</t>
  </si>
  <si>
    <t>Illinois</t>
  </si>
  <si>
    <t>Illinois tax due</t>
  </si>
  <si>
    <t>Illinois tax paid</t>
  </si>
  <si>
    <t>Summary</t>
  </si>
  <si>
    <t>Fuel Cost</t>
  </si>
  <si>
    <t>Actual Fuel Cost</t>
  </si>
  <si>
    <t>Tax %</t>
  </si>
  <si>
    <t>Buy in MO</t>
  </si>
  <si>
    <t>Buy in Ill</t>
  </si>
  <si>
    <t>Per Gallon Details</t>
  </si>
  <si>
    <t>Pre-Tax</t>
  </si>
  <si>
    <t>Miles</t>
  </si>
  <si>
    <t>MO Tax Due/(Rebate)</t>
  </si>
  <si>
    <t>Tot Pay /(Rebate)</t>
  </si>
  <si>
    <t>Ill Tax - Due/(Rebate)</t>
  </si>
  <si>
    <t>IFTA - Due/(Rebate)</t>
  </si>
  <si>
    <t xml:space="preserve">Rebates are shown in (red parenthesis) </t>
  </si>
  <si>
    <t>Savings</t>
  </si>
  <si>
    <t>These are refunds due to YOU</t>
  </si>
  <si>
    <t>Pump</t>
  </si>
  <si>
    <t>State</t>
  </si>
  <si>
    <t>Used Gallons</t>
  </si>
  <si>
    <t>Purchased gallons</t>
  </si>
  <si>
    <t>Puchase Cost</t>
  </si>
  <si>
    <t>Tax Paid</t>
  </si>
  <si>
    <t>State 1</t>
  </si>
  <si>
    <t>State 2</t>
  </si>
  <si>
    <t>State 3</t>
  </si>
  <si>
    <t>State 4</t>
  </si>
  <si>
    <t>State 5</t>
  </si>
  <si>
    <t>State 6</t>
  </si>
  <si>
    <t>State 7</t>
  </si>
  <si>
    <t>Totals</t>
  </si>
  <si>
    <t>Total Cost</t>
  </si>
  <si>
    <t>Tax or (Rebate)</t>
  </si>
  <si>
    <t>Copyright Commercial Capital LLC</t>
  </si>
  <si>
    <t>NOTE: This spreadsheet is provided "as is". It is only provided as a learning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</si>
</sst>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0000"/>
    <numFmt numFmtId="166" formatCode="&quot;$&quot;#,##0.000"/>
    <numFmt numFmtId="167" formatCode="&quot;$&quot;#,##0.000_);[Red]\(&quot;$&quot;#,##0.000\)"/>
  </numFmts>
  <fonts count="5" x14ac:knownFonts="1">
    <font>
      <sz val="11"/>
      <color theme="1"/>
      <name val="Calibri"/>
      <family val="2"/>
      <scheme val="minor"/>
    </font>
    <font>
      <sz val="11"/>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00B0F0"/>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double">
        <color auto="1"/>
      </left>
      <right style="double">
        <color auto="1"/>
      </right>
      <top style="double">
        <color auto="1"/>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51">
    <xf numFmtId="0" fontId="0" fillId="0" borderId="0" xfId="0"/>
    <xf numFmtId="0" fontId="4" fillId="3" borderId="0" xfId="0" applyFont="1" applyFill="1" applyBorder="1" applyAlignment="1">
      <alignment vertical="top"/>
    </xf>
    <xf numFmtId="0" fontId="0" fillId="3" borderId="0" xfId="0" applyFill="1"/>
    <xf numFmtId="166" fontId="0" fillId="2" borderId="9" xfId="0" applyNumberForma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166" fontId="0" fillId="5" borderId="2" xfId="0" applyNumberFormat="1" applyFill="1" applyBorder="1" applyAlignment="1" applyProtection="1">
      <alignment horizontal="center" vertical="center"/>
      <protection locked="0"/>
    </xf>
    <xf numFmtId="166" fontId="0" fillId="5" borderId="3" xfId="0" applyNumberFormat="1"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1" fontId="0" fillId="5" borderId="3" xfId="0" applyNumberFormat="1" applyFill="1" applyBorder="1" applyAlignment="1" applyProtection="1">
      <alignment horizontal="center" vertical="center"/>
      <protection locked="0"/>
    </xf>
    <xf numFmtId="0" fontId="2" fillId="3" borderId="1" xfId="0" applyFont="1" applyFill="1" applyBorder="1"/>
    <xf numFmtId="0" fontId="2" fillId="3" borderId="1" xfId="0" applyFont="1" applyFill="1" applyBorder="1" applyAlignment="1">
      <alignment horizontal="center" vertical="center"/>
    </xf>
    <xf numFmtId="0" fontId="0" fillId="3" borderId="1" xfId="0" applyFill="1" applyBorder="1"/>
    <xf numFmtId="0" fontId="2" fillId="3" borderId="2" xfId="0" applyFont="1" applyFill="1" applyBorder="1"/>
    <xf numFmtId="166" fontId="0" fillId="3" borderId="2" xfId="0" applyNumberFormat="1" applyFill="1" applyBorder="1" applyAlignment="1">
      <alignment horizontal="center" vertical="center"/>
    </xf>
    <xf numFmtId="0" fontId="2" fillId="3" borderId="3" xfId="0" applyFont="1" applyFill="1" applyBorder="1"/>
    <xf numFmtId="166" fontId="0" fillId="3" borderId="3" xfId="0" applyNumberFormat="1" applyFill="1" applyBorder="1" applyAlignment="1">
      <alignment horizontal="center" vertical="center"/>
    </xf>
    <xf numFmtId="164" fontId="2" fillId="3" borderId="1" xfId="0" applyNumberFormat="1" applyFont="1" applyFill="1" applyBorder="1"/>
    <xf numFmtId="0" fontId="2" fillId="3" borderId="4" xfId="0" applyFont="1" applyFill="1" applyBorder="1"/>
    <xf numFmtId="166" fontId="0" fillId="3" borderId="4" xfId="0" applyNumberFormat="1" applyFill="1" applyBorder="1" applyAlignment="1">
      <alignment horizontal="center" vertical="center"/>
    </xf>
    <xf numFmtId="167" fontId="0" fillId="3" borderId="3" xfId="0" applyNumberFormat="1" applyFill="1" applyBorder="1" applyAlignment="1">
      <alignment horizontal="center"/>
    </xf>
    <xf numFmtId="0" fontId="2" fillId="3" borderId="8" xfId="0" applyFont="1" applyFill="1" applyBorder="1"/>
    <xf numFmtId="166" fontId="0" fillId="3" borderId="8" xfId="0" applyNumberFormat="1" applyFill="1" applyBorder="1"/>
    <xf numFmtId="0" fontId="2" fillId="3" borderId="2" xfId="0" applyFont="1" applyFill="1" applyBorder="1" applyAlignment="1">
      <alignment horizontal="center" vertical="center"/>
    </xf>
    <xf numFmtId="0" fontId="3" fillId="3" borderId="3" xfId="0" applyFont="1" applyFill="1" applyBorder="1"/>
    <xf numFmtId="167" fontId="1" fillId="3" borderId="3" xfId="0" applyNumberFormat="1" applyFont="1" applyFill="1" applyBorder="1" applyAlignment="1">
      <alignment horizontal="center"/>
    </xf>
    <xf numFmtId="0" fontId="2" fillId="3" borderId="5" xfId="0" applyFont="1" applyFill="1" applyBorder="1" applyAlignment="1">
      <alignment vertical="top"/>
    </xf>
    <xf numFmtId="167" fontId="0" fillId="3" borderId="3" xfId="0" applyNumberFormat="1" applyFill="1" applyBorder="1" applyAlignment="1">
      <alignment horizontal="center" vertical="center"/>
    </xf>
    <xf numFmtId="0" fontId="2" fillId="3" borderId="6" xfId="0" applyFont="1" applyFill="1" applyBorder="1" applyAlignment="1">
      <alignment vertical="top"/>
    </xf>
    <xf numFmtId="167" fontId="1" fillId="3" borderId="3" xfId="0" applyNumberFormat="1" applyFont="1" applyFill="1" applyBorder="1" applyAlignment="1">
      <alignment horizontal="center" vertical="center"/>
    </xf>
    <xf numFmtId="0" fontId="2" fillId="3" borderId="3" xfId="0" applyFont="1" applyFill="1" applyBorder="1" applyAlignment="1">
      <alignment vertical="top"/>
    </xf>
    <xf numFmtId="0" fontId="3" fillId="3" borderId="7" xfId="0" applyFont="1" applyFill="1" applyBorder="1" applyAlignment="1">
      <alignment wrapText="1"/>
    </xf>
    <xf numFmtId="167" fontId="0" fillId="3" borderId="7" xfId="0" applyNumberFormat="1" applyFill="1" applyBorder="1" applyAlignment="1">
      <alignment horizontal="center" vertical="center"/>
    </xf>
    <xf numFmtId="167" fontId="1" fillId="3" borderId="7" xfId="0" applyNumberFormat="1" applyFont="1" applyFill="1" applyBorder="1" applyAlignment="1">
      <alignment horizontal="center" vertical="center"/>
    </xf>
    <xf numFmtId="4" fontId="0" fillId="3" borderId="3" xfId="0" applyNumberFormat="1" applyFill="1" applyBorder="1" applyAlignment="1">
      <alignment horizontal="center" vertical="center"/>
    </xf>
    <xf numFmtId="0" fontId="2" fillId="3" borderId="4" xfId="0" applyFont="1" applyFill="1" applyBorder="1" applyAlignment="1">
      <alignment vertical="top"/>
    </xf>
    <xf numFmtId="4" fontId="0" fillId="3" borderId="4" xfId="0" applyNumberFormat="1" applyFill="1" applyBorder="1" applyAlignment="1">
      <alignment horizontal="center" vertical="center"/>
    </xf>
    <xf numFmtId="10" fontId="0" fillId="3" borderId="3" xfId="0" applyNumberFormat="1" applyFill="1" applyBorder="1" applyAlignment="1">
      <alignment horizontal="center" vertical="center"/>
    </xf>
    <xf numFmtId="166" fontId="0" fillId="2" borderId="3" xfId="0" applyNumberFormat="1" applyFill="1" applyBorder="1" applyAlignment="1">
      <alignment horizontal="center" vertical="center"/>
    </xf>
    <xf numFmtId="0" fontId="2" fillId="3" borderId="0" xfId="0" applyFont="1" applyFill="1" applyBorder="1" applyAlignment="1">
      <alignment vertical="top"/>
    </xf>
    <xf numFmtId="166" fontId="0" fillId="5" borderId="4" xfId="0" applyNumberFormat="1" applyFill="1" applyBorder="1" applyAlignment="1" applyProtection="1">
      <alignment horizontal="center" vertical="center"/>
      <protection locked="0"/>
    </xf>
    <xf numFmtId="165" fontId="0" fillId="3" borderId="0" xfId="0" applyNumberFormat="1" applyFill="1"/>
    <xf numFmtId="164" fontId="0" fillId="3" borderId="3" xfId="0" applyNumberFormat="1" applyFill="1" applyBorder="1" applyAlignment="1">
      <alignment horizontal="center" vertical="center"/>
    </xf>
    <xf numFmtId="40" fontId="0" fillId="3" borderId="3" xfId="0" applyNumberFormat="1" applyFill="1" applyBorder="1" applyAlignment="1">
      <alignment horizontal="center" vertical="center"/>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40" fontId="0" fillId="3" borderId="1" xfId="0" applyNumberFormat="1" applyFill="1" applyBorder="1" applyAlignment="1">
      <alignment horizontal="center" vertical="center"/>
    </xf>
    <xf numFmtId="2" fontId="0" fillId="3" borderId="3" xfId="0" applyNumberFormat="1" applyFill="1" applyBorder="1" applyAlignment="1">
      <alignment horizontal="center" vertical="center"/>
    </xf>
    <xf numFmtId="2" fontId="0" fillId="3" borderId="1" xfId="0" applyNumberFormat="1" applyFill="1" applyBorder="1" applyAlignment="1">
      <alignment horizontal="center" vertical="center"/>
    </xf>
    <xf numFmtId="0" fontId="0" fillId="5" borderId="1" xfId="0" applyFill="1" applyBorder="1" applyProtection="1">
      <protection locked="0"/>
    </xf>
    <xf numFmtId="0" fontId="2" fillId="5"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comcapfactoring.com/products/freight-bill-factoring/" TargetMode="External"/></Relationships>
</file>

<file path=xl/drawings/drawing1.xml><?xml version="1.0" encoding="utf-8"?>
<xdr:wsDr xmlns:xdr="http://schemas.openxmlformats.org/drawingml/2006/spreadsheetDrawing" xmlns:a="http://schemas.openxmlformats.org/drawingml/2006/main">
  <xdr:oneCellAnchor>
    <xdr:from>
      <xdr:col>1</xdr:col>
      <xdr:colOff>1184115</xdr:colOff>
      <xdr:row>0</xdr:row>
      <xdr:rowOff>105254</xdr:rowOff>
    </xdr:from>
    <xdr:ext cx="8157238" cy="1532772"/>
    <xdr:sp macro="" textlink="">
      <xdr:nvSpPr>
        <xdr:cNvPr id="2" name="TextBox 1">
          <a:extLst>
            <a:ext uri="{FF2B5EF4-FFF2-40B4-BE49-F238E27FC236}">
              <a16:creationId xmlns:a16="http://schemas.microsoft.com/office/drawing/2014/main" id="{D263270A-2197-467E-9FE3-BFB2A28C3DEE}"/>
            </a:ext>
          </a:extLst>
        </xdr:cNvPr>
        <xdr:cNvSpPr txBox="1"/>
      </xdr:nvSpPr>
      <xdr:spPr>
        <a:xfrm>
          <a:off x="1815643" y="105254"/>
          <a:ext cx="8157238" cy="1532772"/>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Cheapest Gas Calculator:</a:t>
          </a:r>
        </a:p>
        <a:p>
          <a:r>
            <a:rPr lang="en-US" sz="1100"/>
            <a:t>This tool is really easy to use. </a:t>
          </a:r>
          <a:r>
            <a:rPr lang="en-US" sz="1100" b="0" i="1" u="none"/>
            <a:t>You</a:t>
          </a:r>
          <a:r>
            <a:rPr lang="en-US" sz="1100" b="0" i="1" u="none" baseline="0"/>
            <a:t> can only modify fields that are in </a:t>
          </a:r>
          <a:r>
            <a:rPr lang="en-US" sz="1100" b="1" i="1" u="sng" baseline="0">
              <a:solidFill>
                <a:srgbClr val="00B0F0"/>
              </a:solidFill>
            </a:rPr>
            <a:t>light blue</a:t>
          </a:r>
          <a:r>
            <a:rPr lang="en-US" sz="1100" baseline="0"/>
            <a:t>. All other fields </a:t>
          </a:r>
          <a:r>
            <a:rPr lang="en-US" sz="1100" b="1" u="sng" baseline="0"/>
            <a:t>are automatically calculated and locked</a:t>
          </a:r>
          <a:r>
            <a:rPr lang="en-US" sz="1100" baseline="0"/>
            <a:t>. Enter your expected miles per gallon (MPG). Then, fill one ROW at a time, entering the pump price per gallon, the tax per gallon, the miles you will drive (in that state), and the amount of gas you purchased if any (in that state). Use this calculator to optimze your fuel cost. You will get the most savings by buying as much fuel as you can in the state that has the lowest pre-tax cost. Note that Total Used Gallons and Total Purchased gallons must equal each other. </a:t>
          </a:r>
          <a:r>
            <a:rPr lang="en-US" sz="1100">
              <a:solidFill>
                <a:srgbClr val="002060"/>
              </a:solidFill>
            </a:rPr>
            <a:t>Copyright</a:t>
          </a:r>
          <a:r>
            <a:rPr lang="en-US" sz="1100" baseline="0">
              <a:solidFill>
                <a:srgbClr val="002060"/>
              </a:solidFill>
            </a:rPr>
            <a:t> </a:t>
          </a:r>
          <a:r>
            <a:rPr lang="en-US" sz="1100" b="1" baseline="0">
              <a:solidFill>
                <a:srgbClr val="002060"/>
              </a:solidFill>
            </a:rPr>
            <a:t>Commercial Capital LLC </a:t>
          </a:r>
          <a:r>
            <a:rPr lang="en-US" sz="1100" baseline="0">
              <a:solidFill>
                <a:srgbClr val="002060"/>
              </a:solidFill>
            </a:rPr>
            <a:t>- All rights reserved</a:t>
          </a:r>
        </a:p>
        <a:p>
          <a:endParaRPr lang="en-US" sz="1100" baseline="0">
            <a:solidFill>
              <a:srgbClr val="002060"/>
            </a:solidFill>
          </a:endParaRPr>
        </a:p>
        <a:p>
          <a:r>
            <a:rPr lang="en-US" sz="1100">
              <a:solidFill>
                <a:sysClr val="windowText" lastClr="000000"/>
              </a:solidFill>
            </a:rPr>
            <a:t>Disclaimer: This tool is provided "as is" and comes with no warranties.  It is only provided as a learning aid.</a:t>
          </a:r>
        </a:p>
      </xdr:txBody>
    </xdr:sp>
    <xdr:clientData/>
  </xdr:oneCellAnchor>
  <xdr:oneCellAnchor>
    <xdr:from>
      <xdr:col>3</xdr:col>
      <xdr:colOff>13157</xdr:colOff>
      <xdr:row>20</xdr:row>
      <xdr:rowOff>39471</xdr:rowOff>
    </xdr:from>
    <xdr:ext cx="184731" cy="264560"/>
    <xdr:sp macro="" textlink="">
      <xdr:nvSpPr>
        <xdr:cNvPr id="3" name="TextBox 2">
          <a:extLst>
            <a:ext uri="{FF2B5EF4-FFF2-40B4-BE49-F238E27FC236}">
              <a16:creationId xmlns:a16="http://schemas.microsoft.com/office/drawing/2014/main" id="{A6A40956-7A0B-4753-9325-D4745AFD582C}"/>
            </a:ext>
          </a:extLst>
        </xdr:cNvPr>
        <xdr:cNvSpPr txBox="1"/>
      </xdr:nvSpPr>
      <xdr:spPr>
        <a:xfrm>
          <a:off x="1861692" y="4315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624950</xdr:colOff>
      <xdr:row>23</xdr:row>
      <xdr:rowOff>65784</xdr:rowOff>
    </xdr:from>
    <xdr:ext cx="184731" cy="264560"/>
    <xdr:sp macro="" textlink="">
      <xdr:nvSpPr>
        <xdr:cNvPr id="4" name="TextBox 3">
          <a:extLst>
            <a:ext uri="{FF2B5EF4-FFF2-40B4-BE49-F238E27FC236}">
              <a16:creationId xmlns:a16="http://schemas.microsoft.com/office/drawing/2014/main" id="{5929ADC7-A87B-4841-A5DC-881996E29B42}"/>
            </a:ext>
          </a:extLst>
        </xdr:cNvPr>
        <xdr:cNvSpPr txBox="1"/>
      </xdr:nvSpPr>
      <xdr:spPr>
        <a:xfrm>
          <a:off x="3736541" y="48943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13158</xdr:colOff>
      <xdr:row>20</xdr:row>
      <xdr:rowOff>144725</xdr:rowOff>
    </xdr:from>
    <xdr:to>
      <xdr:col>13</xdr:col>
      <xdr:colOff>6578</xdr:colOff>
      <xdr:row>23</xdr:row>
      <xdr:rowOff>46049</xdr:rowOff>
    </xdr:to>
    <xdr:sp macro="" textlink="">
      <xdr:nvSpPr>
        <xdr:cNvPr id="6" name="TextBox 5">
          <a:hlinkClick xmlns:r="http://schemas.openxmlformats.org/officeDocument/2006/relationships" r:id="rId1"/>
          <a:extLst>
            <a:ext uri="{FF2B5EF4-FFF2-40B4-BE49-F238E27FC236}">
              <a16:creationId xmlns:a16="http://schemas.microsoft.com/office/drawing/2014/main" id="{7A91B330-81F6-4558-A644-EE0F8E5BA516}"/>
            </a:ext>
          </a:extLst>
        </xdr:cNvPr>
        <xdr:cNvSpPr txBox="1"/>
      </xdr:nvSpPr>
      <xdr:spPr>
        <a:xfrm>
          <a:off x="1861693" y="3868109"/>
          <a:ext cx="8453265" cy="453911"/>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Are your shippers and freight brokers paying your invoices in 30 to 60 days? </a:t>
          </a:r>
          <a:r>
            <a:rPr lang="en-US" sz="1100"/>
            <a:t>Do you need funds sooner? Commercial Capital can provide you an advance for slow paying invoices. For more information, </a:t>
          </a:r>
          <a:r>
            <a:rPr lang="en-US" sz="1100" b="1"/>
            <a:t>click here</a:t>
          </a:r>
          <a:r>
            <a:rPr lang="en-US" sz="1100"/>
            <a:t>,</a:t>
          </a:r>
          <a:r>
            <a:rPr lang="en-US" sz="1100" baseline="0"/>
            <a:t> </a:t>
          </a:r>
          <a:r>
            <a:rPr lang="en-US" sz="1100"/>
            <a:t>call (877) 300 3258, or visit</a:t>
          </a:r>
          <a:r>
            <a:rPr lang="en-US" sz="1100" baseline="0"/>
            <a:t> www.comcapfactoring.com</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3A134-D6E1-41CC-ABB7-CF73F2306119}">
  <dimension ref="A1:P26"/>
  <sheetViews>
    <sheetView tabSelected="1" workbookViewId="0">
      <selection activeCell="E15" sqref="E15"/>
    </sheetView>
  </sheetViews>
  <sheetFormatPr defaultRowHeight="14.5" x14ac:dyDescent="0.35"/>
  <cols>
    <col min="2" max="2" width="16.81640625" customWidth="1"/>
    <col min="3" max="3" width="11" customWidth="1"/>
    <col min="6" max="6" width="6.6328125" customWidth="1"/>
    <col min="7" max="7" width="7.7265625" customWidth="1"/>
    <col min="8" max="8" width="11.1796875" customWidth="1"/>
    <col min="9" max="9" width="15.26953125" customWidth="1"/>
    <col min="10" max="10" width="11.08984375" customWidth="1"/>
    <col min="11" max="11" width="10.1796875" customWidth="1"/>
    <col min="12" max="12" width="13" customWidth="1"/>
  </cols>
  <sheetData>
    <row r="1" spans="1:16" x14ac:dyDescent="0.35">
      <c r="A1" s="2"/>
      <c r="B1" s="2"/>
      <c r="C1" s="2"/>
      <c r="D1" s="2"/>
      <c r="E1" s="2"/>
      <c r="F1" s="2"/>
      <c r="G1" s="2"/>
      <c r="H1" s="2"/>
      <c r="I1" s="2"/>
      <c r="J1" s="2"/>
      <c r="K1" s="2"/>
      <c r="L1" s="2"/>
      <c r="M1" s="2"/>
      <c r="N1" s="2"/>
      <c r="O1" s="2"/>
      <c r="P1" s="2"/>
    </row>
    <row r="2" spans="1:16" x14ac:dyDescent="0.35">
      <c r="A2" s="2"/>
      <c r="B2" s="2"/>
      <c r="C2" s="2"/>
      <c r="D2" s="2"/>
      <c r="E2" s="2"/>
      <c r="F2" s="2"/>
      <c r="G2" s="2"/>
      <c r="H2" s="2"/>
      <c r="I2" s="2"/>
      <c r="J2" s="2"/>
      <c r="K2" s="2"/>
      <c r="L2" s="2"/>
      <c r="M2" s="2"/>
      <c r="N2" s="2"/>
      <c r="O2" s="2"/>
      <c r="P2" s="2"/>
    </row>
    <row r="3" spans="1:16" x14ac:dyDescent="0.35">
      <c r="A3" s="2"/>
      <c r="B3" s="2"/>
      <c r="C3" s="2"/>
      <c r="D3" s="2"/>
      <c r="E3" s="2"/>
      <c r="F3" s="2"/>
      <c r="G3" s="2"/>
      <c r="H3" s="2"/>
      <c r="I3" s="2"/>
      <c r="J3" s="2"/>
      <c r="K3" s="2"/>
      <c r="L3" s="2"/>
      <c r="M3" s="2"/>
      <c r="N3" s="2"/>
      <c r="O3" s="2"/>
      <c r="P3" s="2"/>
    </row>
    <row r="4" spans="1:16" x14ac:dyDescent="0.35">
      <c r="A4" s="2"/>
      <c r="B4" s="2"/>
      <c r="C4" s="2"/>
      <c r="D4" s="2"/>
      <c r="E4" s="2"/>
      <c r="F4" s="2"/>
      <c r="G4" s="2"/>
      <c r="H4" s="2"/>
      <c r="I4" s="2"/>
      <c r="J4" s="2"/>
      <c r="K4" s="2"/>
      <c r="L4" s="2"/>
      <c r="M4" s="2"/>
      <c r="N4" s="2"/>
      <c r="O4" s="2"/>
      <c r="P4" s="2"/>
    </row>
    <row r="5" spans="1:16" x14ac:dyDescent="0.35">
      <c r="A5" s="2"/>
      <c r="B5" s="2"/>
      <c r="C5" s="2"/>
      <c r="D5" s="2"/>
      <c r="E5" s="2"/>
      <c r="F5" s="2"/>
      <c r="G5" s="2"/>
      <c r="H5" s="2"/>
      <c r="I5" s="2"/>
      <c r="J5" s="2"/>
      <c r="K5" s="2"/>
      <c r="L5" s="2"/>
      <c r="M5" s="2"/>
      <c r="N5" s="2"/>
      <c r="O5" s="2"/>
      <c r="P5" s="2"/>
    </row>
    <row r="6" spans="1:16" x14ac:dyDescent="0.35">
      <c r="A6" s="2"/>
      <c r="B6" s="2"/>
      <c r="C6" s="2"/>
      <c r="D6" s="2"/>
      <c r="E6" s="2"/>
      <c r="F6" s="2"/>
      <c r="G6" s="2"/>
      <c r="H6" s="2"/>
      <c r="I6" s="2"/>
      <c r="J6" s="2"/>
      <c r="K6" s="2"/>
      <c r="L6" s="2"/>
      <c r="M6" s="2"/>
      <c r="N6" s="41" t="s">
        <v>5</v>
      </c>
      <c r="O6" s="2"/>
      <c r="P6" s="2"/>
    </row>
    <row r="7" spans="1:16" x14ac:dyDescent="0.35">
      <c r="A7" s="2"/>
      <c r="B7" s="2"/>
      <c r="C7" s="2"/>
      <c r="D7" s="2"/>
      <c r="E7" s="2"/>
      <c r="F7" s="2"/>
      <c r="G7" s="2"/>
      <c r="H7" s="2"/>
      <c r="I7" s="2"/>
      <c r="J7" s="2"/>
      <c r="K7" s="2"/>
      <c r="L7" s="2"/>
      <c r="M7" s="2"/>
      <c r="N7" s="2"/>
      <c r="O7" s="2"/>
      <c r="P7" s="2"/>
    </row>
    <row r="8" spans="1:16" x14ac:dyDescent="0.35">
      <c r="A8" s="2"/>
      <c r="B8" s="2"/>
      <c r="C8" s="2"/>
      <c r="D8" s="2"/>
      <c r="E8" s="2"/>
      <c r="F8" s="2"/>
      <c r="G8" s="2"/>
      <c r="H8" s="2"/>
      <c r="I8" s="2"/>
      <c r="J8" s="2"/>
      <c r="K8" s="2"/>
      <c r="L8" s="2"/>
      <c r="M8" s="2"/>
      <c r="N8" s="2"/>
      <c r="O8" s="2"/>
      <c r="P8" s="2"/>
    </row>
    <row r="9" spans="1:16" ht="15.05" thickBot="1" x14ac:dyDescent="0.4">
      <c r="A9" s="2"/>
      <c r="B9" s="2"/>
      <c r="C9" s="2"/>
      <c r="D9" s="2"/>
      <c r="E9" s="2"/>
      <c r="F9" s="2"/>
      <c r="G9" s="2"/>
      <c r="H9" s="2"/>
      <c r="I9" s="2"/>
      <c r="J9" s="2"/>
      <c r="K9" s="2"/>
      <c r="L9" s="2"/>
      <c r="M9" s="2"/>
      <c r="N9" s="2"/>
      <c r="O9" s="2"/>
      <c r="P9" s="2"/>
    </row>
    <row r="10" spans="1:16" ht="15.05" thickBot="1" x14ac:dyDescent="0.4">
      <c r="A10" s="2"/>
      <c r="B10" s="2"/>
      <c r="C10" s="10" t="s">
        <v>2</v>
      </c>
      <c r="D10" s="49">
        <v>5</v>
      </c>
      <c r="E10" s="2"/>
      <c r="F10" s="2"/>
      <c r="G10" s="2"/>
      <c r="H10" s="2"/>
      <c r="I10" s="2"/>
      <c r="J10" s="2"/>
      <c r="K10" s="2"/>
      <c r="L10" s="2"/>
      <c r="M10" s="2"/>
      <c r="N10" s="2"/>
      <c r="O10" s="2"/>
      <c r="P10" s="2"/>
    </row>
    <row r="11" spans="1:16" ht="15.05" thickBot="1" x14ac:dyDescent="0.4">
      <c r="A11" s="2"/>
      <c r="B11" s="2"/>
      <c r="C11" s="2"/>
      <c r="D11" s="2"/>
      <c r="E11" s="2"/>
      <c r="F11" s="2"/>
      <c r="G11" s="2" t="s">
        <v>5</v>
      </c>
      <c r="H11" s="2" t="s">
        <v>5</v>
      </c>
      <c r="I11" s="2"/>
      <c r="J11" s="2"/>
      <c r="K11" s="2"/>
      <c r="L11" s="2"/>
      <c r="M11" s="2"/>
      <c r="N11" s="2"/>
      <c r="O11" s="2"/>
      <c r="P11" s="2"/>
    </row>
    <row r="12" spans="1:16" ht="15.05" thickBot="1" x14ac:dyDescent="0.4">
      <c r="A12" s="2"/>
      <c r="B12" s="2"/>
      <c r="C12" s="11" t="s">
        <v>29</v>
      </c>
      <c r="D12" s="11" t="s">
        <v>28</v>
      </c>
      <c r="E12" s="11" t="s">
        <v>1</v>
      </c>
      <c r="F12" s="11" t="s">
        <v>19</v>
      </c>
      <c r="G12" s="11" t="s">
        <v>20</v>
      </c>
      <c r="H12" s="11" t="s">
        <v>30</v>
      </c>
      <c r="I12" s="11" t="s">
        <v>31</v>
      </c>
      <c r="J12" s="11" t="s">
        <v>32</v>
      </c>
      <c r="K12" s="11" t="s">
        <v>33</v>
      </c>
      <c r="L12" s="11" t="s">
        <v>43</v>
      </c>
      <c r="M12" s="23" t="s">
        <v>42</v>
      </c>
      <c r="N12" s="2"/>
      <c r="O12" s="2"/>
      <c r="P12" s="2"/>
    </row>
    <row r="13" spans="1:16" x14ac:dyDescent="0.35">
      <c r="A13" s="2"/>
      <c r="B13" s="2"/>
      <c r="C13" s="50" t="s">
        <v>34</v>
      </c>
      <c r="D13" s="6">
        <v>3.2589999999999999</v>
      </c>
      <c r="E13" s="7">
        <v>0.17</v>
      </c>
      <c r="F13" s="16">
        <f>D13-E13</f>
        <v>3.089</v>
      </c>
      <c r="G13" s="8">
        <v>50</v>
      </c>
      <c r="H13" s="47">
        <f t="shared" ref="H13:H19" si="0">G13/$D$10</f>
        <v>10</v>
      </c>
      <c r="I13" s="9">
        <v>10</v>
      </c>
      <c r="J13" s="42">
        <f>I13*D13</f>
        <v>32.589999999999996</v>
      </c>
      <c r="K13" s="42">
        <f>I13*E13</f>
        <v>1.7000000000000002</v>
      </c>
      <c r="L13" s="43">
        <f>(K13-(H13*E13))*-1</f>
        <v>0</v>
      </c>
      <c r="M13" s="4"/>
      <c r="N13" s="2"/>
      <c r="O13" s="2"/>
      <c r="P13" s="2"/>
    </row>
    <row r="14" spans="1:16" x14ac:dyDescent="0.35">
      <c r="A14" s="2"/>
      <c r="B14" s="2"/>
      <c r="C14" s="50" t="s">
        <v>35</v>
      </c>
      <c r="D14" s="7">
        <v>0</v>
      </c>
      <c r="E14" s="7">
        <v>0</v>
      </c>
      <c r="F14" s="16">
        <f t="shared" ref="F14:F19" si="1">D14-E14</f>
        <v>0</v>
      </c>
      <c r="G14" s="8">
        <v>0</v>
      </c>
      <c r="H14" s="47">
        <f t="shared" si="0"/>
        <v>0</v>
      </c>
      <c r="I14" s="9">
        <v>0</v>
      </c>
      <c r="J14" s="42">
        <f t="shared" ref="J14:J19" si="2">I14*D14</f>
        <v>0</v>
      </c>
      <c r="K14" s="42">
        <f t="shared" ref="K14:K19" si="3">I14*E14</f>
        <v>0</v>
      </c>
      <c r="L14" s="43">
        <f t="shared" ref="L14:L19" si="4">(K14-(H14*E14))*-1</f>
        <v>0</v>
      </c>
      <c r="M14" s="5"/>
      <c r="N14" s="2"/>
      <c r="O14" s="2"/>
      <c r="P14" s="2"/>
    </row>
    <row r="15" spans="1:16" x14ac:dyDescent="0.35">
      <c r="A15" s="2"/>
      <c r="B15" s="2"/>
      <c r="C15" s="50" t="s">
        <v>36</v>
      </c>
      <c r="D15" s="7">
        <v>0</v>
      </c>
      <c r="E15" s="7">
        <v>0</v>
      </c>
      <c r="F15" s="16">
        <f t="shared" si="1"/>
        <v>0</v>
      </c>
      <c r="G15" s="8">
        <v>0</v>
      </c>
      <c r="H15" s="47">
        <f t="shared" si="0"/>
        <v>0</v>
      </c>
      <c r="I15" s="9">
        <v>0</v>
      </c>
      <c r="J15" s="42">
        <f t="shared" si="2"/>
        <v>0</v>
      </c>
      <c r="K15" s="42">
        <f t="shared" si="3"/>
        <v>0</v>
      </c>
      <c r="L15" s="43">
        <f t="shared" si="4"/>
        <v>0</v>
      </c>
      <c r="M15" s="5"/>
      <c r="N15" s="2"/>
      <c r="O15" s="2"/>
      <c r="P15" s="2"/>
    </row>
    <row r="16" spans="1:16" x14ac:dyDescent="0.35">
      <c r="A16" s="2"/>
      <c r="B16" s="2"/>
      <c r="C16" s="50" t="s">
        <v>37</v>
      </c>
      <c r="D16" s="7">
        <v>0</v>
      </c>
      <c r="E16" s="7">
        <v>0</v>
      </c>
      <c r="F16" s="16">
        <f t="shared" si="1"/>
        <v>0</v>
      </c>
      <c r="G16" s="8">
        <v>0</v>
      </c>
      <c r="H16" s="47">
        <f t="shared" si="0"/>
        <v>0</v>
      </c>
      <c r="I16" s="9">
        <v>0</v>
      </c>
      <c r="J16" s="42">
        <f t="shared" si="2"/>
        <v>0</v>
      </c>
      <c r="K16" s="42">
        <f t="shared" si="3"/>
        <v>0</v>
      </c>
      <c r="L16" s="43">
        <f t="shared" si="4"/>
        <v>0</v>
      </c>
      <c r="M16" s="5"/>
      <c r="N16" s="2"/>
      <c r="O16" s="2"/>
      <c r="P16" s="2"/>
    </row>
    <row r="17" spans="1:16" x14ac:dyDescent="0.35">
      <c r="A17" s="2"/>
      <c r="B17" s="2"/>
      <c r="C17" s="50" t="s">
        <v>38</v>
      </c>
      <c r="D17" s="7">
        <v>0</v>
      </c>
      <c r="E17" s="7">
        <v>0</v>
      </c>
      <c r="F17" s="16">
        <f t="shared" si="1"/>
        <v>0</v>
      </c>
      <c r="G17" s="8">
        <v>0</v>
      </c>
      <c r="H17" s="47">
        <f t="shared" si="0"/>
        <v>0</v>
      </c>
      <c r="I17" s="9">
        <v>0</v>
      </c>
      <c r="J17" s="42">
        <f t="shared" si="2"/>
        <v>0</v>
      </c>
      <c r="K17" s="42">
        <f t="shared" si="3"/>
        <v>0</v>
      </c>
      <c r="L17" s="43">
        <f t="shared" si="4"/>
        <v>0</v>
      </c>
      <c r="M17" s="5"/>
      <c r="N17" s="2"/>
      <c r="O17" s="2"/>
      <c r="P17" s="2"/>
    </row>
    <row r="18" spans="1:16" x14ac:dyDescent="0.35">
      <c r="A18" s="2"/>
      <c r="B18" s="2"/>
      <c r="C18" s="50" t="s">
        <v>39</v>
      </c>
      <c r="D18" s="7">
        <v>0</v>
      </c>
      <c r="E18" s="7">
        <v>0</v>
      </c>
      <c r="F18" s="16">
        <f t="shared" si="1"/>
        <v>0</v>
      </c>
      <c r="G18" s="8">
        <v>0</v>
      </c>
      <c r="H18" s="47">
        <f t="shared" si="0"/>
        <v>0</v>
      </c>
      <c r="I18" s="9">
        <v>0</v>
      </c>
      <c r="J18" s="42">
        <f t="shared" si="2"/>
        <v>0</v>
      </c>
      <c r="K18" s="42">
        <f t="shared" si="3"/>
        <v>0</v>
      </c>
      <c r="L18" s="43">
        <f t="shared" si="4"/>
        <v>0</v>
      </c>
      <c r="M18" s="5"/>
      <c r="N18" s="2"/>
      <c r="O18" s="2"/>
      <c r="P18" s="2"/>
    </row>
    <row r="19" spans="1:16" ht="15.05" thickBot="1" x14ac:dyDescent="0.4">
      <c r="A19" s="2"/>
      <c r="B19" s="2"/>
      <c r="C19" s="50" t="s">
        <v>40</v>
      </c>
      <c r="D19" s="40">
        <v>0</v>
      </c>
      <c r="E19" s="7">
        <v>0</v>
      </c>
      <c r="F19" s="16">
        <f t="shared" si="1"/>
        <v>0</v>
      </c>
      <c r="G19" s="8">
        <v>0</v>
      </c>
      <c r="H19" s="47">
        <f t="shared" si="0"/>
        <v>0</v>
      </c>
      <c r="I19" s="9">
        <v>0</v>
      </c>
      <c r="J19" s="42">
        <f t="shared" si="2"/>
        <v>0</v>
      </c>
      <c r="K19" s="42">
        <f t="shared" si="3"/>
        <v>0</v>
      </c>
      <c r="L19" s="43">
        <f t="shared" si="4"/>
        <v>0</v>
      </c>
      <c r="M19" s="5"/>
      <c r="N19" s="2"/>
      <c r="O19" s="2"/>
      <c r="P19" s="2"/>
    </row>
    <row r="20" spans="1:16" ht="15.05" thickBot="1" x14ac:dyDescent="0.4">
      <c r="A20" s="2"/>
      <c r="B20" s="2"/>
      <c r="C20" s="11" t="s">
        <v>41</v>
      </c>
      <c r="D20" s="12"/>
      <c r="E20" s="12"/>
      <c r="F20" s="12"/>
      <c r="G20" s="44">
        <f t="shared" ref="G20:L20" si="5">SUM(G13:G19)</f>
        <v>50</v>
      </c>
      <c r="H20" s="48">
        <f t="shared" si="5"/>
        <v>10</v>
      </c>
      <c r="I20" s="44">
        <f t="shared" si="5"/>
        <v>10</v>
      </c>
      <c r="J20" s="45">
        <f t="shared" si="5"/>
        <v>32.589999999999996</v>
      </c>
      <c r="K20" s="45">
        <f t="shared" si="5"/>
        <v>1.7000000000000002</v>
      </c>
      <c r="L20" s="46">
        <f t="shared" si="5"/>
        <v>0</v>
      </c>
      <c r="M20" s="45">
        <f>J20+L20</f>
        <v>32.589999999999996</v>
      </c>
      <c r="N20" s="2"/>
      <c r="O20" s="2"/>
      <c r="P20" s="2"/>
    </row>
    <row r="21" spans="1:16" x14ac:dyDescent="0.35">
      <c r="A21" s="2"/>
      <c r="B21" s="2"/>
      <c r="C21" s="2"/>
      <c r="D21" s="2"/>
      <c r="E21" s="2"/>
      <c r="F21" s="2"/>
      <c r="G21" s="2"/>
      <c r="H21" s="2"/>
      <c r="I21" s="2"/>
      <c r="J21" s="2"/>
      <c r="K21" s="2"/>
      <c r="L21" s="2"/>
      <c r="M21" s="2"/>
      <c r="N21" s="2"/>
      <c r="O21" s="2"/>
      <c r="P21" s="2"/>
    </row>
    <row r="22" spans="1:16" x14ac:dyDescent="0.35">
      <c r="A22" s="2"/>
      <c r="B22" s="2"/>
      <c r="C22" s="2"/>
      <c r="D22" s="2"/>
      <c r="E22" s="2"/>
      <c r="F22" s="2"/>
      <c r="G22" s="2"/>
      <c r="H22" s="2"/>
      <c r="I22" s="2"/>
      <c r="J22" s="2"/>
      <c r="K22" s="2"/>
      <c r="L22" s="2"/>
      <c r="M22" s="2"/>
      <c r="N22" s="2"/>
      <c r="O22" s="2"/>
      <c r="P22" s="2"/>
    </row>
    <row r="23" spans="1:16" x14ac:dyDescent="0.35">
      <c r="A23" s="2"/>
      <c r="B23" s="2"/>
      <c r="C23" s="2"/>
      <c r="D23" s="2"/>
      <c r="E23" s="2"/>
      <c r="F23" s="2"/>
      <c r="G23" s="2"/>
      <c r="H23" s="2"/>
      <c r="I23" s="2"/>
      <c r="J23" s="2"/>
      <c r="K23" s="2"/>
      <c r="L23" s="2"/>
      <c r="M23" s="2"/>
      <c r="N23" s="2"/>
      <c r="O23" s="2"/>
      <c r="P23" s="2"/>
    </row>
    <row r="24" spans="1:16" x14ac:dyDescent="0.35">
      <c r="A24" s="2"/>
      <c r="B24" s="2"/>
      <c r="C24" s="2"/>
      <c r="D24" s="2"/>
      <c r="E24" s="2"/>
      <c r="F24" s="2"/>
      <c r="G24" s="2"/>
      <c r="H24" s="2"/>
      <c r="I24" s="2"/>
      <c r="J24" s="2"/>
      <c r="K24" s="2"/>
      <c r="L24" s="2"/>
      <c r="M24" s="2"/>
      <c r="N24" s="2"/>
      <c r="O24" s="2"/>
      <c r="P24" s="2"/>
    </row>
    <row r="25" spans="1:16" x14ac:dyDescent="0.35">
      <c r="A25" s="2"/>
      <c r="B25" s="2"/>
      <c r="C25" s="2"/>
      <c r="D25" s="2"/>
      <c r="E25" s="2"/>
      <c r="F25" s="2"/>
      <c r="G25" s="2"/>
      <c r="H25" s="2"/>
      <c r="I25" s="2"/>
      <c r="J25" s="2"/>
      <c r="K25" s="2"/>
      <c r="L25" s="2"/>
      <c r="M25" s="2"/>
      <c r="N25" s="2"/>
      <c r="O25" s="2"/>
      <c r="P25" s="2"/>
    </row>
    <row r="26" spans="1:16" x14ac:dyDescent="0.35">
      <c r="A26" s="2"/>
      <c r="B26" s="2"/>
      <c r="C26" s="2"/>
      <c r="D26" s="2"/>
      <c r="E26" s="2"/>
      <c r="F26" s="2"/>
      <c r="G26" s="2"/>
      <c r="H26" s="2"/>
      <c r="I26" s="2"/>
      <c r="J26" s="2"/>
      <c r="K26" s="2"/>
      <c r="L26" s="2"/>
      <c r="M26" s="2"/>
      <c r="N26" s="2"/>
      <c r="O26" s="2"/>
      <c r="P26" s="2"/>
    </row>
  </sheetData>
  <sheetProtection algorithmName="SHA-512" hashValue="cT0e9yB1/qX7SgSA9moilvb79gyG9dMKEctobc1H9E6wtu0UpfDsenWsSBq+nE7n7Oxdrhdht1u7cUw2DJkSRA==" saltValue="9YhUAp0OvB9xKMbY5yEDQg==" spinCount="100000" sheet="1" objects="1" scenarios="1" selectLockedCells="1"/>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workbookViewId="0">
      <selection activeCell="E15" sqref="E15"/>
    </sheetView>
  </sheetViews>
  <sheetFormatPr defaultRowHeight="14.5" x14ac:dyDescent="0.35"/>
  <cols>
    <col min="1" max="1" width="7.7265625" customWidth="1"/>
    <col min="2" max="2" width="17.08984375" customWidth="1"/>
    <col min="4" max="4" width="11.36328125" customWidth="1"/>
    <col min="5" max="5" width="6" customWidth="1"/>
    <col min="6" max="6" width="18.6328125" customWidth="1"/>
  </cols>
  <sheetData>
    <row r="1" spans="1:12" ht="15.05" thickBot="1" x14ac:dyDescent="0.4">
      <c r="A1" s="2"/>
      <c r="B1" s="2"/>
      <c r="C1" s="2"/>
      <c r="D1" s="2"/>
      <c r="E1" s="2"/>
      <c r="F1" s="2"/>
      <c r="G1" s="2"/>
      <c r="H1" s="2"/>
      <c r="I1" s="2"/>
      <c r="J1" s="2"/>
    </row>
    <row r="2" spans="1:12" ht="15.05" thickBot="1" x14ac:dyDescent="0.4">
      <c r="A2" s="2"/>
      <c r="B2" s="10" t="s">
        <v>12</v>
      </c>
      <c r="C2" s="11" t="s">
        <v>16</v>
      </c>
      <c r="D2" s="11" t="s">
        <v>17</v>
      </c>
      <c r="E2" s="2"/>
      <c r="F2" s="10" t="s">
        <v>2</v>
      </c>
      <c r="G2" s="12">
        <v>5</v>
      </c>
      <c r="H2" s="2"/>
      <c r="I2" s="2"/>
      <c r="J2" s="2"/>
    </row>
    <row r="3" spans="1:12" ht="15.05" thickBot="1" x14ac:dyDescent="0.4">
      <c r="A3" s="2"/>
      <c r="B3" s="13" t="s">
        <v>13</v>
      </c>
      <c r="C3" s="14">
        <f>MO_PUMP*(MO_GAL+ILL_GAL)</f>
        <v>65.179999999999993</v>
      </c>
      <c r="D3" s="14">
        <f>ILL_PUMP*(MO_GAL+ILL_GAL)</f>
        <v>67.98</v>
      </c>
      <c r="E3" s="2"/>
      <c r="F3" s="2"/>
      <c r="G3" s="2"/>
      <c r="H3" s="2"/>
      <c r="I3" s="2"/>
      <c r="J3" s="2"/>
    </row>
    <row r="4" spans="1:12" ht="15.05" thickBot="1" x14ac:dyDescent="0.4">
      <c r="A4" s="2"/>
      <c r="B4" s="15" t="s">
        <v>24</v>
      </c>
      <c r="C4" s="16">
        <f>G12</f>
        <v>2.5699999999999994</v>
      </c>
      <c r="D4" s="27">
        <f>H12</f>
        <v>-2.5699999999999994</v>
      </c>
      <c r="E4" s="2"/>
      <c r="F4" s="17" t="s">
        <v>18</v>
      </c>
      <c r="G4" s="11" t="s">
        <v>16</v>
      </c>
      <c r="H4" s="11" t="s">
        <v>17</v>
      </c>
      <c r="I4" s="2"/>
      <c r="J4" s="2" t="s">
        <v>5</v>
      </c>
      <c r="L4" t="s">
        <v>5</v>
      </c>
    </row>
    <row r="5" spans="1:12" ht="15.05" thickBot="1" x14ac:dyDescent="0.4">
      <c r="A5" s="2"/>
      <c r="B5" s="18" t="s">
        <v>14</v>
      </c>
      <c r="C5" s="19">
        <f>SUM(C3:C4)</f>
        <v>67.749999999999986</v>
      </c>
      <c r="D5" s="19">
        <f>SUM(D3:D4)</f>
        <v>65.410000000000011</v>
      </c>
      <c r="E5" s="2"/>
      <c r="F5" s="15" t="s">
        <v>6</v>
      </c>
      <c r="G5" s="20">
        <f>MO_PUMP</f>
        <v>3.2589999999999999</v>
      </c>
      <c r="H5" s="20">
        <f>ILL_PUMP</f>
        <v>3.399</v>
      </c>
      <c r="I5" s="2"/>
      <c r="J5" s="2"/>
    </row>
    <row r="6" spans="1:12" ht="15.05" thickBot="1" x14ac:dyDescent="0.4">
      <c r="A6" s="2"/>
      <c r="B6" s="21" t="s">
        <v>26</v>
      </c>
      <c r="C6" s="22"/>
      <c r="D6" s="3">
        <f>C5-D5</f>
        <v>2.339999999999975</v>
      </c>
      <c r="E6" s="2"/>
      <c r="F6" s="15" t="s">
        <v>8</v>
      </c>
      <c r="G6" s="20">
        <f>MO_GAL*MO_TAX</f>
        <v>1.7000000000000002</v>
      </c>
      <c r="H6" s="20">
        <f>MO_GAL*MO_TAX</f>
        <v>1.7000000000000002</v>
      </c>
      <c r="I6" s="2"/>
      <c r="J6" s="2"/>
    </row>
    <row r="7" spans="1:12" ht="15.05" thickBot="1" x14ac:dyDescent="0.4">
      <c r="A7" s="2"/>
      <c r="B7" s="2"/>
      <c r="C7" s="2"/>
      <c r="D7" s="2"/>
      <c r="E7" s="2"/>
      <c r="F7" s="15" t="s">
        <v>7</v>
      </c>
      <c r="G7" s="20">
        <f>(MO_GAL+ILL_GAL)*MO_TAX</f>
        <v>3.4000000000000004</v>
      </c>
      <c r="H7" s="20">
        <v>0</v>
      </c>
      <c r="I7" s="2"/>
      <c r="J7" s="2"/>
    </row>
    <row r="8" spans="1:12" ht="15.05" thickBot="1" x14ac:dyDescent="0.4">
      <c r="A8" s="2"/>
      <c r="B8" s="2"/>
      <c r="C8" s="23" t="s">
        <v>0</v>
      </c>
      <c r="D8" s="23" t="s">
        <v>9</v>
      </c>
      <c r="E8" s="2"/>
      <c r="F8" s="24" t="s">
        <v>21</v>
      </c>
      <c r="G8" s="25">
        <f>(G7-G6)*-1</f>
        <v>-1.7000000000000002</v>
      </c>
      <c r="H8" s="20">
        <f>(H7-H6)*-1</f>
        <v>1.7000000000000002</v>
      </c>
      <c r="I8" s="2"/>
      <c r="J8" s="2"/>
    </row>
    <row r="9" spans="1:12" x14ac:dyDescent="0.35">
      <c r="A9" s="2"/>
      <c r="B9" s="26" t="s">
        <v>3</v>
      </c>
      <c r="C9" s="14">
        <v>3.2589999999999999</v>
      </c>
      <c r="D9" s="14">
        <v>3.399</v>
      </c>
      <c r="E9" s="2"/>
      <c r="F9" s="15" t="s">
        <v>10</v>
      </c>
      <c r="G9" s="27">
        <f>ILL_GAL*ILL_TAX</f>
        <v>4.2699999999999996</v>
      </c>
      <c r="H9" s="27">
        <f>ILL_GAL*ILL_TAX</f>
        <v>4.2699999999999996</v>
      </c>
      <c r="I9" s="2"/>
      <c r="J9" s="2"/>
    </row>
    <row r="10" spans="1:12" x14ac:dyDescent="0.35">
      <c r="A10" s="2"/>
      <c r="B10" s="28" t="s">
        <v>15</v>
      </c>
      <c r="C10" s="37">
        <f>MO_TAX/C9</f>
        <v>5.2163240257747781E-2</v>
      </c>
      <c r="D10" s="37">
        <f>ILL_TAX/D9</f>
        <v>0.12562518387761107</v>
      </c>
      <c r="E10" s="2"/>
      <c r="F10" s="15" t="s">
        <v>11</v>
      </c>
      <c r="G10" s="27">
        <v>0</v>
      </c>
      <c r="H10" s="27">
        <f>ILL_TAX*(MO_GAL+ILL_GAL)</f>
        <v>8.5399999999999991</v>
      </c>
      <c r="I10" s="2"/>
      <c r="J10" s="2"/>
    </row>
    <row r="11" spans="1:12" ht="15.05" thickBot="1" x14ac:dyDescent="0.4">
      <c r="A11" s="2"/>
      <c r="B11" s="28" t="s">
        <v>1</v>
      </c>
      <c r="C11" s="16">
        <v>0.17</v>
      </c>
      <c r="D11" s="16">
        <v>0.42699999999999999</v>
      </c>
      <c r="E11" s="2"/>
      <c r="F11" s="24" t="s">
        <v>23</v>
      </c>
      <c r="G11" s="29">
        <f>(G10-G9)*-1</f>
        <v>4.2699999999999996</v>
      </c>
      <c r="H11" s="29">
        <f>(H10-H9)*-1</f>
        <v>-4.2699999999999996</v>
      </c>
      <c r="I11" s="2"/>
      <c r="J11" s="2"/>
    </row>
    <row r="12" spans="1:12" ht="15.55" thickTop="1" thickBot="1" x14ac:dyDescent="0.4">
      <c r="A12" s="2"/>
      <c r="B12" s="30" t="s">
        <v>19</v>
      </c>
      <c r="C12" s="38">
        <f>C9-C11</f>
        <v>3.089</v>
      </c>
      <c r="D12" s="38">
        <f>D9-D11</f>
        <v>2.972</v>
      </c>
      <c r="E12" s="2"/>
      <c r="F12" s="31" t="s">
        <v>22</v>
      </c>
      <c r="G12" s="32">
        <f>G11+G8</f>
        <v>2.5699999999999994</v>
      </c>
      <c r="H12" s="33">
        <f>H11+H8</f>
        <v>-2.5699999999999994</v>
      </c>
      <c r="I12" s="2"/>
      <c r="J12" s="2"/>
    </row>
    <row r="13" spans="1:12" ht="15.05" thickTop="1" x14ac:dyDescent="0.35">
      <c r="A13" s="2"/>
      <c r="B13" s="30" t="s">
        <v>20</v>
      </c>
      <c r="C13" s="34">
        <v>50</v>
      </c>
      <c r="D13" s="34">
        <v>50</v>
      </c>
      <c r="E13" s="2"/>
      <c r="I13" s="2"/>
      <c r="J13" s="2"/>
    </row>
    <row r="14" spans="1:12" ht="15.05" thickBot="1" x14ac:dyDescent="0.4">
      <c r="A14" s="2"/>
      <c r="B14" s="35" t="s">
        <v>4</v>
      </c>
      <c r="C14" s="36">
        <f>MO_MI/MPG</f>
        <v>10</v>
      </c>
      <c r="D14" s="36">
        <f>ILL_MI/MPG</f>
        <v>10</v>
      </c>
      <c r="E14" s="2"/>
      <c r="I14" s="2"/>
      <c r="J14" s="2"/>
    </row>
    <row r="15" spans="1:12" x14ac:dyDescent="0.35">
      <c r="A15" s="2"/>
      <c r="B15" s="2"/>
      <c r="C15" s="2"/>
      <c r="D15" s="2"/>
      <c r="E15" s="2" t="s">
        <v>5</v>
      </c>
      <c r="F15" s="1" t="s">
        <v>25</v>
      </c>
      <c r="G15" s="2"/>
      <c r="H15" s="2"/>
      <c r="I15" s="2"/>
      <c r="J15" s="2"/>
    </row>
    <row r="16" spans="1:12" x14ac:dyDescent="0.35">
      <c r="A16" s="2"/>
      <c r="B16" s="39" t="s">
        <v>44</v>
      </c>
      <c r="C16" s="2"/>
      <c r="D16" s="2"/>
      <c r="E16" s="2"/>
      <c r="F16" s="1" t="s">
        <v>27</v>
      </c>
      <c r="G16" s="2"/>
      <c r="H16" s="2"/>
      <c r="I16" s="2"/>
      <c r="J16" s="2"/>
    </row>
    <row r="17" spans="1:10" x14ac:dyDescent="0.35">
      <c r="A17" s="2"/>
      <c r="C17" s="2"/>
      <c r="D17" s="2"/>
      <c r="E17" s="2"/>
      <c r="F17" s="2"/>
      <c r="G17" s="2"/>
      <c r="H17" s="2"/>
      <c r="I17" s="2"/>
      <c r="J17" s="2"/>
    </row>
    <row r="18" spans="1:10" x14ac:dyDescent="0.35">
      <c r="A18" s="2"/>
      <c r="B18" s="2"/>
      <c r="C18" s="2"/>
      <c r="D18" s="2"/>
      <c r="E18" s="2"/>
      <c r="F18" s="2"/>
      <c r="G18" s="2"/>
      <c r="H18" s="2"/>
      <c r="I18" s="2"/>
      <c r="J18" s="2"/>
    </row>
    <row r="19" spans="1:10" x14ac:dyDescent="0.35">
      <c r="A19" s="2"/>
      <c r="B19" s="2" t="s">
        <v>45</v>
      </c>
      <c r="C19" s="2"/>
      <c r="D19" s="2"/>
      <c r="E19" s="2"/>
      <c r="F19" s="2"/>
      <c r="G19" s="2"/>
      <c r="H19" s="2"/>
      <c r="I19" s="2"/>
      <c r="J19" s="2"/>
    </row>
  </sheetData>
  <sheetProtection algorithmName="SHA-512" hashValue="+YU0t+yMSX8GEbet7eWFUumlkUbzf+0wVNvUx77o9YD5nKG/6Dq/ObBiT3u0tUQCpdqv3csaWyvBnRXnOBntYA==" saltValue="8BWrKPpaxiCtHYIHGUTy7A==" spinCount="100000" sheet="1" objects="1" scenarios="1" selectLockedCell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Fuel Cost Calculator</vt:lpstr>
      <vt:lpstr>IFTA Example</vt:lpstr>
      <vt:lpstr>ILL_GAL</vt:lpstr>
      <vt:lpstr>ILL_MI</vt:lpstr>
      <vt:lpstr>ILL_PUMP</vt:lpstr>
      <vt:lpstr>ILL_TAX</vt:lpstr>
      <vt:lpstr>ILL_TAX_PCTG</vt:lpstr>
      <vt:lpstr>MO_GAL</vt:lpstr>
      <vt:lpstr>MO_MI</vt:lpstr>
      <vt:lpstr>MO_PCTG</vt:lpstr>
      <vt:lpstr>MO_PUMP</vt:lpstr>
      <vt:lpstr>MO_TAX</vt:lpstr>
      <vt:lpstr>MPG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2018-07-28T18:04:21Z</dcterms:modified>
</cp:coreProperties>
</file>